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Бюджет 2020 доходы и расходы\Дума\Исполнение за 2019 год\"/>
    </mc:Choice>
  </mc:AlternateContent>
  <bookViews>
    <workbookView xWindow="6375" yWindow="-15" windowWidth="6390" windowHeight="10215"/>
  </bookViews>
  <sheets>
    <sheet name="2019" sheetId="2" r:id="rId1"/>
  </sheets>
  <definedNames>
    <definedName name="_xlnm.Print_Titles" localSheetId="0">'2019'!$7:$8</definedName>
    <definedName name="_xlnm.Print_Area" localSheetId="0">'2019'!$A$1:$E$150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2" l="1"/>
  <c r="C119" i="2"/>
  <c r="E122" i="2"/>
  <c r="C74" i="2" l="1"/>
  <c r="E129" i="2"/>
  <c r="E128" i="2"/>
  <c r="E148" i="2" l="1"/>
  <c r="D149" i="2"/>
  <c r="E145" i="2"/>
  <c r="C144" i="2"/>
  <c r="E144" i="2" s="1"/>
  <c r="C143" i="2"/>
  <c r="E143" i="2" s="1"/>
  <c r="C95" i="2"/>
  <c r="E95" i="2" s="1"/>
  <c r="E93" i="2"/>
  <c r="C61" i="2"/>
  <c r="E61" i="2" s="1"/>
  <c r="C54" i="2"/>
  <c r="E54" i="2" s="1"/>
  <c r="C55" i="2"/>
  <c r="E55" i="2" s="1"/>
  <c r="C52" i="2"/>
  <c r="C51" i="2"/>
  <c r="E51" i="2" s="1"/>
  <c r="C50" i="2"/>
  <c r="C34" i="2"/>
  <c r="C33" i="2"/>
  <c r="C30" i="2"/>
  <c r="E30" i="2" s="1"/>
  <c r="E84" i="2"/>
  <c r="C26" i="2"/>
  <c r="E26" i="2" s="1"/>
  <c r="C23" i="2"/>
  <c r="E23" i="2" s="1"/>
  <c r="C22" i="2"/>
  <c r="E22" i="2" s="1"/>
  <c r="C21" i="2"/>
  <c r="E21" i="2" s="1"/>
  <c r="C13" i="2"/>
  <c r="E13" i="2" s="1"/>
  <c r="E16" i="2"/>
  <c r="E18" i="2"/>
  <c r="E24" i="2"/>
  <c r="E32" i="2"/>
  <c r="E37" i="2"/>
  <c r="E39" i="2"/>
  <c r="E42" i="2"/>
  <c r="E44" i="2"/>
  <c r="E47" i="2"/>
  <c r="E49" i="2"/>
  <c r="E50" i="2"/>
  <c r="E53" i="2"/>
  <c r="E56" i="2"/>
  <c r="E60" i="2"/>
  <c r="E63" i="2"/>
  <c r="E69" i="2"/>
  <c r="E72" i="2"/>
  <c r="E76" i="2"/>
  <c r="E79" i="2"/>
  <c r="E86" i="2"/>
  <c r="E87" i="2"/>
  <c r="E99" i="2"/>
  <c r="E100" i="2"/>
  <c r="E104" i="2"/>
  <c r="E105" i="2"/>
  <c r="E111" i="2"/>
  <c r="E112" i="2"/>
  <c r="E119" i="2"/>
  <c r="E124" i="2"/>
  <c r="E125" i="2"/>
  <c r="E132" i="2"/>
  <c r="E134" i="2"/>
  <c r="E136" i="2"/>
  <c r="E138" i="2"/>
  <c r="E141" i="2"/>
  <c r="E146" i="2"/>
  <c r="E147" i="2"/>
  <c r="E12" i="2"/>
  <c r="C142" i="2"/>
  <c r="C117" i="2"/>
  <c r="E117" i="2" s="1"/>
  <c r="D113" i="2"/>
  <c r="C108" i="2"/>
  <c r="E108" i="2" s="1"/>
  <c r="C101" i="2"/>
  <c r="C97" i="2"/>
  <c r="E97" i="2" s="1"/>
  <c r="C92" i="2"/>
  <c r="E92" i="2" s="1"/>
  <c r="C89" i="2"/>
  <c r="E89" i="2" s="1"/>
  <c r="C85" i="2"/>
  <c r="E82" i="2"/>
  <c r="E62" i="2"/>
  <c r="E48" i="2"/>
  <c r="C29" i="2"/>
  <c r="E29" i="2" s="1"/>
  <c r="E15" i="2"/>
  <c r="C14" i="2"/>
  <c r="E14" i="2" s="1"/>
  <c r="C149" i="2" l="1"/>
  <c r="E149" i="2" s="1"/>
  <c r="C113" i="2"/>
  <c r="E113" i="2" s="1"/>
  <c r="E74" i="2"/>
  <c r="D65" i="2"/>
  <c r="D150" i="2" s="1"/>
  <c r="C65" i="2"/>
  <c r="C150" i="2" l="1"/>
  <c r="E150" i="2" s="1"/>
  <c r="E65" i="2"/>
</calcChain>
</file>

<file path=xl/sharedStrings.xml><?xml version="1.0" encoding="utf-8"?>
<sst xmlns="http://schemas.openxmlformats.org/spreadsheetml/2006/main" count="200" uniqueCount="170">
  <si>
    <t>Иные межбюджетные трансферты</t>
  </si>
  <si>
    <t>Субсидии</t>
  </si>
  <si>
    <t>2210186010</t>
  </si>
  <si>
    <t>2030182370</t>
  </si>
  <si>
    <t>1610182390</t>
  </si>
  <si>
    <t>1100182300</t>
  </si>
  <si>
    <t>1100182290</t>
  </si>
  <si>
    <t>1020182240</t>
  </si>
  <si>
    <t>0600182110</t>
  </si>
  <si>
    <t>0140182050</t>
  </si>
  <si>
    <t>Субвенции</t>
  </si>
  <si>
    <t>2010184270</t>
  </si>
  <si>
    <t>2010184250</t>
  </si>
  <si>
    <t>2010184120</t>
  </si>
  <si>
    <t>2010184100</t>
  </si>
  <si>
    <t>2010184090</t>
  </si>
  <si>
    <t>2010184070</t>
  </si>
  <si>
    <t>2010184060</t>
  </si>
  <si>
    <t>2010184050</t>
  </si>
  <si>
    <t>1300284290</t>
  </si>
  <si>
    <t>1220284280</t>
  </si>
  <si>
    <t>1020184230</t>
  </si>
  <si>
    <t>1010384200</t>
  </si>
  <si>
    <t>0930184220</t>
  </si>
  <si>
    <t>0800184210</t>
  </si>
  <si>
    <t>0720584190</t>
  </si>
  <si>
    <t>0720484180</t>
  </si>
  <si>
    <t>0140184080</t>
  </si>
  <si>
    <t>0110184050</t>
  </si>
  <si>
    <t>0110184030</t>
  </si>
  <si>
    <t>Наименование</t>
  </si>
  <si>
    <t>КЦСР</t>
  </si>
  <si>
    <t>(тыс.рублей)</t>
  </si>
  <si>
    <t>Подпрограмма "Развитие дошкольного, общего образования и дополнительного образования детей"</t>
  </si>
  <si>
    <t>Подпрограмма "Организация в каникулярное время отдыха, оздоровления, занятости детей, подростков и молодежи района"</t>
  </si>
  <si>
    <t>Подпрограмма "Содействие развитию жилищного строительства"</t>
  </si>
  <si>
    <t>Подпрограмма "Создание условий для обеспечения качественными коммунальными услугами"</t>
  </si>
  <si>
    <t>Подпрограмма "Обеспечение деятельности органов местного самоуправления Нижневартовского района"</t>
  </si>
  <si>
    <t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района»</t>
  </si>
  <si>
    <t>Подпрограмма "Обеспечение прав граждан на доступ к культурным ценностям и информации"</t>
  </si>
  <si>
    <t>Подпрограмма "Обеспечение равных прав потребителей на получение энергетических ресурсов"</t>
  </si>
  <si>
    <t>Подпрограмма "Автомобильные дороги"</t>
  </si>
  <si>
    <t>Подпрограмма "Организация предоставления государственных и муниципальных услуг через муниципальное автономное учреждение Нижневартовского района "Многофункциональный центр предоставления государственных и муниципальных услуг"</t>
  </si>
  <si>
    <t>ИТОГО СУБСИДИИ</t>
  </si>
  <si>
    <t>ИТОГО ИНЫЕ МЕЖБЮДЖЕТНЫЕ ТРАНСФЕРТЫ</t>
  </si>
  <si>
    <t>Подпрограмма "Формирование комфортной городской среды"</t>
  </si>
  <si>
    <t>Уточненный план</t>
  </si>
  <si>
    <t>Исполнение</t>
  </si>
  <si>
    <t>% исполнения</t>
  </si>
  <si>
    <t>09301L4970</t>
  </si>
  <si>
    <t>071__82380</t>
  </si>
  <si>
    <t>0110185020</t>
  </si>
  <si>
    <t>Подпрограмма «Развитие агропромышленного комплекса и рынков сельскохозяйственной продукции, сырья и продовольствия в  Нижневартовском районе»</t>
  </si>
  <si>
    <t>к пояснительной записке</t>
  </si>
  <si>
    <t>Приложение 6</t>
  </si>
  <si>
    <t xml:space="preserve">Информация о предоставлении межбюджетных трансфертов Нижневартовскому району из  вышестоящих бюджетов за 2019 год </t>
  </si>
  <si>
    <t>Муниципальная программа «Развитие образования в Нижневартовском районе»</t>
  </si>
  <si>
    <t xml:space="preserve"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</si>
  <si>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</si>
  <si>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образованияа"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</si>
  <si>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 в рамках подпрограммы "Общее образование. Дополнительное образование детей"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</si>
  <si>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 основного общего образования или среднего общего образования, в том числе в форме Единого государственного экзамена) в рамках подпрограммы "Общее образование. Дополнительное образование детей" государственной программы "Развитие образования"</t>
  </si>
  <si>
    <t xml:space="preserve">Субвенции на организацию и обеспечение отдыха и оздоровления детей, в том числе в этнической среде в рамках подпрограммы "Ресурсное обеспечение в сфере образования, науки и молодежной политики" государственной программы "Развитие образования" </t>
  </si>
  <si>
    <t>Муниципальная программа «Развитие малого и среднего предпринимательства, агропромышленного комплекса и рынков сельскохозяйственной продукции, сырья и продовольствия в Нижневартовском районе»</t>
  </si>
  <si>
    <t>Субвенции на поддержку животноводства, переработки и реализации продукции животноводства в рамках подпрограммы «Развитие отрасли животноводства» государственной программы "Развитие агропромышленного комплекса"</t>
  </si>
  <si>
    <t>Субвенции на поддержку малых форм хозяйствования в рамках подпрограммы «Развитие отрасли животноводства» государственной программы "Развитие агропромышленного комплекса"</t>
  </si>
  <si>
    <t>Субвенции на повышение эффективности использования и развитие ресурсного потенциала рыбохозяйственного комплекса  в рамках подпрограммы «Поддержка рыбохозяйственного комплекса» государственной программы "Развитие агропромышленного комплекса"</t>
  </si>
  <si>
    <t>Субвенции на развитие системы заготовки и переработки дикоросов в рамках подпрограммы «Поддержка развития системы заготовк и переработки дикоросов» государственной программы "Развитие агропромышленного комплекса"</t>
  </si>
  <si>
    <t>Муниципальная программа "Устойчивое развитие коренных малочисленных народов Севера в Нижневартовском районе"</t>
  </si>
  <si>
    <t>Субвенции на реализацию полномочия, указанного в пункте 2 статьи 2 Закона Ханты-Мансийского автономного округа–Югры от 31 января 2011 года № 8-оз "О наделении органов местного самоуправления муниципальных образований Ханты-Мансийского автономного округа–Югры отдельным государственным полномочием по участию в реализации государственной программы Ханты-Мансийского автономного округа–Югры "Устойчивое развитие коренных малочисленных народов Севера" в рамках подпрограммы "Развитие традиционного хозяйствования коренных малочисленных народов и повышение уровня его адаптации к современным экономическим условиям с учетом обеспечения защиты исконной среды обитания и традиционного образа жизни" государственной программы "Устойчивое развитие коренных малочисленных народов Севера"</t>
  </si>
  <si>
    <t xml:space="preserve">Муниципальная программа «Развитие жилищной сферы в Нижневартовском районе» </t>
  </si>
  <si>
    <t>Субвенции на предоставление жилых помещений детям-сиротам 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</si>
  <si>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"Поддержка семьи, материнства и детства" государственной программы "Социальное и демографическое развитие"</t>
  </si>
  <si>
    <t>Подпрограмма "Обеспечение мерами государственной поддержки по улучшению жилищных условий отдельных категорий граждан"</t>
  </si>
  <si>
    <t xml:space="preserve">Субвенции на реализацию полномочий, указанных в пунктах 3.1, 3.2 статьи 2 Закона Ханты-Мансийского автономного округа-Югры от 31 марта 2009 года № 36-оз "О наделении органов местного самоуправления муниципальных образований Ханты-Мансийского автономного округа–Югры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 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</si>
  <si>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«Развитие жилищной сферы» 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</si>
  <si>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 </t>
  </si>
  <si>
    <t>Муниципальная программа  «Жилищно-коммунальный комплекс и городская среда в Нижневартовском районе»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</si>
  <si>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подпрограммы "Обеспечение стабильной благополучной эпизоотической обстановки в Ханты-Мансийском автономном округе-Югре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</si>
  <si>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- Мансийского  автономного округа - Югры по социально ориентированным тарифам и сжиженного газа по социально ориентированным розничным ценам  в рамках подпрограммы "Обеспечение равных прав потребителей на получение энергетических ресурсов"  государственной программы "Жилищно-коммунальный комплекс и городская среда"</t>
  </si>
  <si>
    <t>Муниципальная программа "Безопасность жизнедеятельности в Нижневартовском районе"</t>
  </si>
  <si>
    <t xml:space="preserve">Подпрограмма "Организация и обеспечение мероприятий в сфере гражданской обороны, защиты населения и территории района от чрезвычайных ситуаций" </t>
  </si>
  <si>
    <t>Субвенции на организацию осуществления мероприятий по проведению дезинсекции и дератизации в Ханты-Мансийском автономном округе–Югре в рамках подпрограммы "Развитие первичной медико-санитарной помощи" государственной программы "Современное здравоохранение"</t>
  </si>
  <si>
    <t>Муниципальная программа "Обеспечение экологической безопасности в Нижневартовском районе"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</si>
  <si>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округе-Югре" государственной программы "Экологическая безопасность"</t>
  </si>
  <si>
    <t>Муниципальная программа "Развитие муниципальной службы в Нижневартовском районе"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</si>
  <si>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 Профилактика правонарушений и обеспечение отдельных прав граждан"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</si>
  <si>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</si>
  <si>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осуществление деятельности по опеке и попечительству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</si>
  <si>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подпрограммы  "Поддержка семьи, материнства и детства" государственной программы "Социальное и демографическое развитие"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</si>
  <si>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в рамках подпрограммы  "Организационные, экономические механизмы развития культуры, архивного дела и историко-культурного наследия" годарственной программы "Культурное пространство"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</si>
  <si>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подпрограммы "Содействие трудоустройству граждан" государственной программы "Поддержка занятости населения"</t>
  </si>
  <si>
    <t xml:space="preserve"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подпрограммы "Профилактика правонарушений" государственной программы "Профилактика правонарушений и обеспечение отдельных прав граждан" 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</si>
  <si>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</si>
  <si>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и муниципальной службы"</t>
  </si>
  <si>
    <t>Муниципальная программа «Управление в сфере муниципальных финансов в Нижневартовском районе»</t>
  </si>
  <si>
    <t>Подпрограмма «Создание условий для эффективного управления муниципальными финансами, повышение устойчивости бюджетов поселений Нижневартовского района"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</si>
  <si>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района,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уравления муниципальными финансами»</t>
  </si>
  <si>
    <t>Субвенции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</si>
  <si>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- Югры и муниципальной службы в Ханты-Мансийского автономного округа - Югры" государственной программы "Развитие государственной гражданской и муниципальной службы"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</si>
  <si>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подпрограммы «Создание условий для эффективного управления муниципальными финансами, повышение устойчивости бюджетов поселений Нижневартовского района» муниципальной программы 
«Управление в сфере муниципальных финансов в Нижневартовском районе»</t>
  </si>
  <si>
    <t>ИТОГО CУБВЕНЦИИ</t>
  </si>
  <si>
    <t xml:space="preserve"> Муниципальная программа «Развитие образования в Нижневартовском районе»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</si>
  <si>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(включительно)-в лагерях труда и отдыха с дневным пребыванием детей в рамках подпрограммы "Общее образование. Дополнительного образования детей" государственной программы "Развитие образования" </t>
  </si>
  <si>
    <t>Муниципальная программа «Культурное пространство Нижневартовского района»</t>
  </si>
  <si>
    <t>Субсидии на развитие сферы культуры в муниципальных образованиях автономного округа в рамках  подпрограммы "Модернизация и развитие учреждений и организаций культуры" государственной программы "Культурное пространство» (культура)</t>
  </si>
  <si>
    <t xml:space="preserve">Государственная поддержка отрасли культуры в рамках подпрограммы "Модернизация и развитие учреждений и организаций культуры" государственной программы "Культурное пространство» </t>
  </si>
  <si>
    <t xml:space="preserve"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в рамках подпрограммы "Модернизация и развитие учреждений и организаций культуры" государственной программы "Культурное пространство» </t>
  </si>
  <si>
    <t>Муниципальная программа «Развитие физической культуры и спорта в Нижневартовском районе»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</si>
  <si>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подпрограммы  "Развитие спорта высших достижений и системы подготовки спортивного резерва" государственной программы "Развитие физической культуры и спорта"</t>
  </si>
  <si>
    <t>Подпрограмма "Развитие малого и среднего предпринимательства в Нижневартовском районе"</t>
  </si>
  <si>
    <t>Субсидии на поддержку малого и среднего предпринимательства в рамках подпрограммы "Развитие малого и среднего предпринимательства" государственной программы "Развитие экономического потенциала"</t>
  </si>
  <si>
    <t>Муниципальная программа «Развитие жилищной сферы в Нижневартовском районе»</t>
  </si>
  <si>
    <t xml:space="preserve">Подпрограмма "Градостроительная деятельность" </t>
  </si>
  <si>
    <t xml:space="preserve">Субсидии на стимулирование развития жилищного строительства в рамках подпрограммы "Содействие развитию жилищного строительства" государственной программы "Развитие жилищной сферы" </t>
  </si>
  <si>
    <t xml:space="preserve">Субсидии на переселение граждан из непригодного для проживания жилищного фонда в рамках подпрограммы "Содействие развитию жилищного строительства" государственной программы "Развитие жилищной сферы" </t>
  </si>
  <si>
    <t xml:space="preserve">Субсидии на строительство объектов инженерной инфраструктуры на территориях, предназначенных для жилищного строительства  в рамках подпрограммы "Содействие развитию жилищного строительства" государственной программы "Развитие жилищной сферы" </t>
  </si>
  <si>
    <t>Субсидии для реализации полномочий в области жилищных отношений в рамках подпрограммы "Содействие развитию жилищного строительства"государственной программы «Развитие жилищной сферы»</t>
  </si>
  <si>
    <t>Реализация мероприятий по обеспечение жильем молодых семей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"Развитие жилищной сферы"</t>
  </si>
  <si>
    <t xml:space="preserve">Подпрограмма "Создание условий для обеспечения качественными коммунальными услугами" </t>
  </si>
  <si>
    <t>Субсидии на реализацию полномочий в сфере жилищно-коммунального комплекса в рамках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</si>
  <si>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 xml:space="preserve">Подпрограмма "Обеспечение равных прав потребителей на получение энергетических ресурсов" 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</si>
  <si>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 Ханты - Мансийского автономного округа - Югры  по цене электрической энергии зоны централизованного электроснабжения в рамках подпрограммы "Обеспечение равных прав потребителей на получение энергетических ресурсов"  государственной программы "Жилищно-коммунальный комплекс и городская среда"</t>
  </si>
  <si>
    <t>Субсидии на реализацию программ формирования современной городской среды в рамках подпрограммы "Формирование комфортной городской среды" государственной программы "Жилищно-коммунальный комплекс и городская среда"</t>
  </si>
  <si>
    <t>Муниципальная программа "Профилактика правонарушений в сфере общественного порядка в Нижневартовском районе"</t>
  </si>
  <si>
    <t>Субсидии на обеспечение функционирования и развития систем видеонаблюдения в сфере общественного порядка в рамках 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</si>
  <si>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создание условий для деятельности народных дружин в рамках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</si>
  <si>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в рамках подпрограммы "Безопасность дорожного движения" государственной программы "Современная транспортная система"</t>
  </si>
  <si>
    <t>Муниципальная программа "Развитие транспортной системы Нижневартовского района"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</si>
  <si>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"Современная транспортная система"</t>
  </si>
  <si>
    <t>Субсидии на приобретение и установку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в рамках подпрограммы  "Безопасность дорожного движения" государственной программы "Современная транспортная система"</t>
  </si>
  <si>
    <t>Муниципальная программа "Развитие муниципальной службы и резерва управленческих кадров в Нижневартовском районе 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</si>
  <si>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"Развитие экономического потенциала"</t>
  </si>
  <si>
    <t>Субсидии муниципальным районам на формирование районных фондов финансовой поддержки поселений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финансами»</t>
  </si>
  <si>
    <t>Субсидии на содействие развитию исторических и иных местных традиций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финансами»</t>
  </si>
  <si>
    <t>Иные межбюджетные трансферты на реализацию наказов избирателей депутатам Думы Ханты-Мансийского автономного округа – Югры в рамках непрограммного направления деятельности "Реализация наказов избирателей депутатам Думы Ханты-Мансийского автономного округа – Югры"</t>
  </si>
  <si>
    <t>Подпрограмма "Молодежь Нижневартовского района"</t>
  </si>
  <si>
    <t>Иные межбюджетные трансферты на реализацию мероприятий по содействию трудоустройству граждан в рамках  подпрограммы "Содействие трудоустройству граждан" государственной программы "Поддержка занятости населения"</t>
  </si>
  <si>
    <t xml:space="preserve">Иные межбюджетные трансферты за счет средств резервного фонда Правительства Ханты-Мансийского автономного округа-Югры на приобретение контейнеров для размещения в местах (площадках) накопления твердых коммунальных отходов </t>
  </si>
  <si>
    <t>Дотации в целях поощрения городских округов и муниципальных районов Ханты-Мансийского автономного округа – Югры за развитие практик инициативного бюджетирования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</si>
  <si>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Муниципальная программа "Информационное общество Нижневартовского района"</t>
  </si>
  <si>
    <t>Иные межбюджетные трансферты на проведение конкурса "Лучший электронный муниципалитет" в рамках подпограммы "Цифровой регион" государственной программы "Цифровое развитие Ханты-Мансийского автономного округа – Югры"</t>
  </si>
  <si>
    <t>Дотации на обеспечение сбалансированности бюджетов городских округов и муниципальных районов Ханты-Мансийского автономного округа – Югры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финансами"</t>
  </si>
  <si>
    <t>Дотации на поощрение достижения наилучших значений показателей деятельности органов местного самоуправления городских округов и муниципальных районов Ханты-Мансийского автономного округа – Югры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</si>
  <si>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 – Югры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</si>
  <si>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Дотации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</si>
  <si>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ВСЕГО  межбюджетных трансфертов</t>
  </si>
  <si>
    <t>0110184301</t>
  </si>
  <si>
    <t>0110184303</t>
  </si>
  <si>
    <t>0920284310</t>
  </si>
  <si>
    <t>2010151200</t>
  </si>
  <si>
    <t>2010159300, 20101D9300</t>
  </si>
  <si>
    <t>20101D9300</t>
  </si>
  <si>
    <t>2210251180</t>
  </si>
  <si>
    <t>2210259300</t>
  </si>
  <si>
    <t>2210284290</t>
  </si>
  <si>
    <t>22102D9300</t>
  </si>
  <si>
    <t>0510182520</t>
  </si>
  <si>
    <t>05101L5190</t>
  </si>
  <si>
    <t>0920382180</t>
  </si>
  <si>
    <t>92F382661</t>
  </si>
  <si>
    <t>105F25550, 105F282600</t>
  </si>
  <si>
    <t>2210482420</t>
  </si>
  <si>
    <t>060P285060</t>
  </si>
  <si>
    <t>2210285060</t>
  </si>
  <si>
    <t>Субсидии на реализацию мероприятий по организации деятельности по обращению с твердыми коммунальными отходами в рамках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</si>
  <si>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Дотации для поощрения достижения наилучших значений показателей деятельности органов местного самоуправления муниципальных районов и городских округов автономного округа, стимулирования роста налогового потенциала и качества планирования доходов в городских округах и муниципальных районах автономного округа за счет средств дотации (гранта) из федерального бюджета  в рамках подпрограммы 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</si>
  <si>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Поощрение муниципальных управленческих команд в рамках подпрограммы "Повышение эффективности деятельности органов местного самоуправления и качества управления муниципальными финансами в муниципальных образованиях Ханты-Мансийского автономного округа – Югры" государственной программы "Создание условий для эффективного управления муниципальными финансами"</t>
  </si>
  <si>
    <t>Иные межбюджетные трансферты на возмещение (компенсацию) части расходов по доставке в муниципальные образования Ханты-Мансийского автономного округа – Югры продукции (товаров), необходимой для обеспечения жизнедеятельности населения муниципальных образований Ханты-Мансийского автономного округа – Югры, отнесенных к территориям с ограниченными сроками завоза грузов в рамках подпрограммы "Выравнивание финансовых возможностей и содействие сбалансированности местных бюджетов" государственной программы "Создание условий для эффективного управления муниципальными финансами"</t>
  </si>
  <si>
    <t>Иные межбюджетные трансферты за счет средств резервного фонда Правительства Ханты-Мансийского автономного округа – Югры по непрограммным направлениям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</si>
</sst>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;[Red]\-#,##0.0"/>
    <numFmt numFmtId="166" formatCode="#,##0.0_ ;[Red]\-#,##0.0\ "/>
    <numFmt numFmtId="167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8" fillId="0" borderId="1" xfId="1" applyNumberFormat="1" applyFont="1" applyFill="1" applyBorder="1" applyAlignment="1" applyProtection="1">
      <alignment horizontal="left" wrapText="1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Alignment="1">
      <alignment horizontal="right"/>
    </xf>
    <xf numFmtId="0" fontId="1" fillId="0" borderId="0" xfId="1" applyFill="1"/>
    <xf numFmtId="0" fontId="6" fillId="0" borderId="1" xfId="1" applyNumberFormat="1" applyFont="1" applyFill="1" applyBorder="1" applyAlignment="1" applyProtection="1">
      <alignment wrapText="1"/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0" xfId="1" applyNumberFormat="1" applyFont="1" applyFill="1" applyAlignment="1" applyProtection="1">
      <alignment horizontal="center" vertical="center" wrapText="1"/>
      <protection hidden="1"/>
    </xf>
    <xf numFmtId="164" fontId="2" fillId="0" borderId="0" xfId="1" applyNumberFormat="1" applyFont="1" applyFill="1" applyAlignment="1" applyProtection="1">
      <alignment horizontal="center"/>
      <protection hidden="1"/>
    </xf>
    <xf numFmtId="164" fontId="1" fillId="0" borderId="0" xfId="1" applyNumberFormat="1" applyFill="1" applyAlignment="1">
      <alignment horizontal="center"/>
    </xf>
    <xf numFmtId="164" fontId="7" fillId="2" borderId="1" xfId="1" applyNumberFormat="1" applyFont="1" applyFill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1" applyFont="1" applyFill="1"/>
    <xf numFmtId="0" fontId="6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11" fillId="0" borderId="1" xfId="1" applyNumberFormat="1" applyFont="1" applyFill="1" applyBorder="1" applyAlignment="1" applyProtection="1">
      <alignment horizontal="left" wrapText="1"/>
      <protection hidden="1"/>
    </xf>
    <xf numFmtId="0" fontId="6" fillId="3" borderId="1" xfId="1" applyNumberFormat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left" wrapText="1"/>
      <protection hidden="1"/>
    </xf>
    <xf numFmtId="0" fontId="9" fillId="3" borderId="1" xfId="1" applyNumberFormat="1" applyFont="1" applyFill="1" applyBorder="1" applyAlignment="1" applyProtection="1">
      <protection hidden="1"/>
    </xf>
    <xf numFmtId="0" fontId="6" fillId="2" borderId="1" xfId="1" applyNumberFormat="1" applyFont="1" applyFill="1" applyBorder="1" applyAlignment="1" applyProtection="1">
      <alignment horizontal="center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165" fontId="6" fillId="3" borderId="1" xfId="1" applyNumberFormat="1" applyFont="1" applyFill="1" applyBorder="1" applyAlignment="1" applyProtection="1">
      <alignment horizontal="center"/>
      <protection hidden="1"/>
    </xf>
    <xf numFmtId="0" fontId="6" fillId="2" borderId="1" xfId="1" applyNumberFormat="1" applyFont="1" applyFill="1" applyBorder="1" applyAlignment="1" applyProtection="1">
      <protection hidden="1"/>
    </xf>
    <xf numFmtId="166" fontId="6" fillId="3" borderId="1" xfId="1" applyNumberFormat="1" applyFont="1" applyFill="1" applyBorder="1" applyAlignment="1" applyProtection="1">
      <alignment horizontal="center"/>
      <protection hidden="1"/>
    </xf>
    <xf numFmtId="165" fontId="9" fillId="3" borderId="1" xfId="1" applyNumberFormat="1" applyFont="1" applyFill="1" applyBorder="1" applyAlignment="1" applyProtection="1">
      <alignment horizontal="center"/>
      <protection hidden="1"/>
    </xf>
    <xf numFmtId="167" fontId="6" fillId="2" borderId="1" xfId="1" applyNumberFormat="1" applyFont="1" applyFill="1" applyBorder="1" applyAlignment="1" applyProtection="1">
      <alignment horizontal="center"/>
      <protection hidden="1"/>
    </xf>
    <xf numFmtId="0" fontId="6" fillId="0" borderId="2" xfId="1" applyNumberFormat="1" applyFont="1" applyFill="1" applyBorder="1" applyAlignment="1" applyProtection="1">
      <protection hidden="1"/>
    </xf>
    <xf numFmtId="0" fontId="6" fillId="0" borderId="5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alignment horizontal="center" wrapText="1"/>
      <protection hidden="1"/>
    </xf>
    <xf numFmtId="0" fontId="7" fillId="0" borderId="2" xfId="1" applyNumberFormat="1" applyFont="1" applyFill="1" applyBorder="1" applyAlignment="1" applyProtection="1">
      <alignment horizontal="center" wrapText="1"/>
      <protection hidden="1"/>
    </xf>
    <xf numFmtId="0" fontId="7" fillId="0" borderId="6" xfId="1" applyNumberFormat="1" applyFont="1" applyFill="1" applyBorder="1" applyAlignment="1" applyProtection="1">
      <alignment horizontal="center" wrapText="1"/>
      <protection hidden="1"/>
    </xf>
    <xf numFmtId="0" fontId="7" fillId="0" borderId="5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alignment horizontal="right"/>
      <protection hidden="1"/>
    </xf>
    <xf numFmtId="0" fontId="7" fillId="0" borderId="5" xfId="1" applyNumberFormat="1" applyFont="1" applyFill="1" applyBorder="1" applyAlignment="1" applyProtection="1">
      <alignment horizontal="right" wrapText="1"/>
      <protection hidden="1"/>
    </xf>
    <xf numFmtId="0" fontId="7" fillId="0" borderId="2" xfId="1" applyNumberFormat="1" applyFont="1" applyFill="1" applyBorder="1" applyAlignment="1" applyProtection="1">
      <protection hidden="1"/>
    </xf>
    <xf numFmtId="165" fontId="7" fillId="2" borderId="4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Alignment="1">
      <alignment horizontal="right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167" fontId="7" fillId="2" borderId="4" xfId="1" applyNumberFormat="1" applyFont="1" applyFill="1" applyBorder="1" applyAlignment="1" applyProtection="1">
      <alignment horizontal="center"/>
      <protection hidden="1"/>
    </xf>
    <xf numFmtId="167" fontId="7" fillId="2" borderId="1" xfId="1" applyNumberFormat="1" applyFont="1" applyFill="1" applyBorder="1" applyAlignment="1" applyProtection="1">
      <alignment horizontal="center"/>
      <protection hidden="1"/>
    </xf>
    <xf numFmtId="167" fontId="6" fillId="3" borderId="1" xfId="1" applyNumberFormat="1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Protection="1">
      <protection hidden="1"/>
    </xf>
    <xf numFmtId="167" fontId="7" fillId="2" borderId="1" xfId="1" applyNumberFormat="1" applyFont="1" applyFill="1" applyBorder="1" applyProtection="1">
      <protection hidden="1"/>
    </xf>
    <xf numFmtId="0" fontId="7" fillId="2" borderId="3" xfId="1" applyFont="1" applyFill="1" applyBorder="1" applyProtection="1">
      <protection hidden="1"/>
    </xf>
    <xf numFmtId="167" fontId="7" fillId="2" borderId="3" xfId="1" applyNumberFormat="1" applyFont="1" applyFill="1" applyBorder="1" applyProtection="1">
      <protection hidden="1"/>
    </xf>
    <xf numFmtId="167" fontId="6" fillId="2" borderId="1" xfId="1" applyNumberFormat="1" applyFont="1" applyFill="1" applyBorder="1" applyAlignment="1" applyProtection="1">
      <protection hidden="1"/>
    </xf>
    <xf numFmtId="167" fontId="9" fillId="3" borderId="1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2EFD9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showGridLines="0" tabSelected="1" topLeftCell="B1" workbookViewId="0">
      <selection activeCell="B10" sqref="B10"/>
    </sheetView>
  </sheetViews>
  <sheetFormatPr defaultColWidth="9.140625" defaultRowHeight="12.75" x14ac:dyDescent="0.2"/>
  <cols>
    <col min="1" max="1" width="14.140625" style="14" hidden="1" customWidth="1"/>
    <col min="2" max="2" width="93.5703125" style="14" customWidth="1"/>
    <col min="3" max="3" width="15.7109375" style="14" customWidth="1"/>
    <col min="4" max="4" width="17.140625" style="23" customWidth="1"/>
    <col min="5" max="5" width="12.42578125" style="19" customWidth="1"/>
    <col min="6" max="6" width="20.140625" style="14" hidden="1" customWidth="1"/>
    <col min="7" max="7" width="12" style="14" hidden="1" customWidth="1"/>
    <col min="8" max="8" width="9.140625" style="14" hidden="1" customWidth="1"/>
    <col min="9" max="9" width="17.7109375" style="14" customWidth="1"/>
    <col min="10" max="10" width="22.28515625" style="14" customWidth="1"/>
    <col min="11" max="248" width="9.140625" style="14" customWidth="1"/>
    <col min="249" max="16384" width="9.140625" style="14"/>
  </cols>
  <sheetData>
    <row r="1" spans="1:5" ht="18.75" x14ac:dyDescent="0.3">
      <c r="D1" s="47" t="s">
        <v>54</v>
      </c>
      <c r="E1" s="47"/>
    </row>
    <row r="2" spans="1:5" ht="18.75" x14ac:dyDescent="0.3">
      <c r="D2" s="47" t="s">
        <v>53</v>
      </c>
      <c r="E2" s="47"/>
    </row>
    <row r="3" spans="1:5" s="13" customFormat="1" ht="18.75" x14ac:dyDescent="0.25">
      <c r="A3" s="7"/>
      <c r="B3" s="7"/>
      <c r="C3" s="7"/>
      <c r="D3" s="7"/>
      <c r="E3" s="16"/>
    </row>
    <row r="4" spans="1:5" s="13" customFormat="1" ht="41.25" customHeight="1" x14ac:dyDescent="0.25">
      <c r="A4" s="48" t="s">
        <v>55</v>
      </c>
      <c r="B4" s="48"/>
      <c r="C4" s="48"/>
      <c r="D4" s="48"/>
      <c r="E4" s="48"/>
    </row>
    <row r="5" spans="1:5" ht="15" x14ac:dyDescent="0.2">
      <c r="A5" s="5"/>
      <c r="B5" s="5"/>
      <c r="C5" s="5"/>
      <c r="D5" s="5"/>
      <c r="E5" s="17"/>
    </row>
    <row r="6" spans="1:5" ht="15" x14ac:dyDescent="0.25">
      <c r="A6" s="4"/>
      <c r="B6" s="4"/>
      <c r="C6" s="3"/>
      <c r="D6" s="3"/>
      <c r="E6" s="18" t="s">
        <v>32</v>
      </c>
    </row>
    <row r="7" spans="1:5" ht="47.25" x14ac:dyDescent="0.2">
      <c r="A7" s="2" t="s">
        <v>31</v>
      </c>
      <c r="B7" s="6" t="s">
        <v>30</v>
      </c>
      <c r="C7" s="21" t="s">
        <v>46</v>
      </c>
      <c r="D7" s="22" t="s">
        <v>47</v>
      </c>
      <c r="E7" s="22" t="s">
        <v>48</v>
      </c>
    </row>
    <row r="8" spans="1:5" ht="14.25" x14ac:dyDescent="0.2">
      <c r="A8" s="2"/>
      <c r="B8" s="6">
        <v>1</v>
      </c>
      <c r="C8" s="1">
        <v>2</v>
      </c>
      <c r="D8" s="6">
        <v>3</v>
      </c>
      <c r="E8" s="6">
        <v>4</v>
      </c>
    </row>
    <row r="9" spans="1:5" ht="15.75" x14ac:dyDescent="0.25">
      <c r="A9" s="37"/>
      <c r="B9" s="24" t="s">
        <v>10</v>
      </c>
      <c r="C9" s="33"/>
      <c r="D9" s="52"/>
      <c r="E9" s="53"/>
    </row>
    <row r="10" spans="1:5" ht="15.75" x14ac:dyDescent="0.25">
      <c r="A10" s="38"/>
      <c r="B10" s="25" t="s">
        <v>56</v>
      </c>
      <c r="C10" s="30"/>
      <c r="D10" s="30"/>
      <c r="E10" s="36"/>
    </row>
    <row r="11" spans="1:5" ht="30" x14ac:dyDescent="0.25">
      <c r="A11" s="38"/>
      <c r="B11" s="26" t="s">
        <v>33</v>
      </c>
      <c r="C11" s="30"/>
      <c r="D11" s="30"/>
      <c r="E11" s="36"/>
    </row>
    <row r="12" spans="1:5" ht="94.5" x14ac:dyDescent="0.25">
      <c r="A12" s="39" t="s">
        <v>29</v>
      </c>
      <c r="B12" s="10" t="s">
        <v>57</v>
      </c>
      <c r="C12" s="31">
        <v>29155.4</v>
      </c>
      <c r="D12" s="46">
        <v>29155.4</v>
      </c>
      <c r="E12" s="49">
        <f>D12/C12</f>
        <v>1</v>
      </c>
    </row>
    <row r="13" spans="1:5" ht="78.75" x14ac:dyDescent="0.25">
      <c r="A13" s="40" t="s">
        <v>28</v>
      </c>
      <c r="B13" s="10" t="s">
        <v>58</v>
      </c>
      <c r="C13" s="31">
        <f>16161-3000</f>
        <v>13161</v>
      </c>
      <c r="D13" s="31">
        <v>12969.5</v>
      </c>
      <c r="E13" s="50">
        <f t="shared" ref="E13:E76" si="0">D13/C13</f>
        <v>0.98544943393359163</v>
      </c>
    </row>
    <row r="14" spans="1:5" ht="94.5" x14ac:dyDescent="0.25">
      <c r="A14" s="40" t="s">
        <v>147</v>
      </c>
      <c r="B14" s="10" t="s">
        <v>59</v>
      </c>
      <c r="C14" s="31">
        <f>221802.5+6979.9-35000</f>
        <v>193782.39999999999</v>
      </c>
      <c r="D14" s="31">
        <v>193782.39999999999</v>
      </c>
      <c r="E14" s="50">
        <f t="shared" si="0"/>
        <v>1</v>
      </c>
    </row>
    <row r="15" spans="1:5" ht="94.5" x14ac:dyDescent="0.25">
      <c r="A15" s="40" t="s">
        <v>148</v>
      </c>
      <c r="B15" s="10" t="s">
        <v>60</v>
      </c>
      <c r="C15" s="31">
        <v>993397.2</v>
      </c>
      <c r="D15" s="31">
        <v>993397.2</v>
      </c>
      <c r="E15" s="50">
        <f t="shared" si="0"/>
        <v>1</v>
      </c>
    </row>
    <row r="16" spans="1:5" ht="126" x14ac:dyDescent="0.25">
      <c r="A16" s="40" t="s">
        <v>51</v>
      </c>
      <c r="B16" s="10" t="s">
        <v>61</v>
      </c>
      <c r="C16" s="31">
        <v>3456</v>
      </c>
      <c r="D16" s="31">
        <v>3456</v>
      </c>
      <c r="E16" s="50">
        <f t="shared" si="0"/>
        <v>1</v>
      </c>
    </row>
    <row r="17" spans="1:5" ht="31.5" x14ac:dyDescent="0.25">
      <c r="A17" s="40"/>
      <c r="B17" s="11" t="s">
        <v>34</v>
      </c>
      <c r="C17" s="31"/>
      <c r="D17" s="31"/>
      <c r="E17" s="50"/>
    </row>
    <row r="18" spans="1:5" ht="47.25" x14ac:dyDescent="0.25">
      <c r="A18" s="40" t="s">
        <v>27</v>
      </c>
      <c r="B18" s="10" t="s">
        <v>62</v>
      </c>
      <c r="C18" s="31">
        <v>8639.6</v>
      </c>
      <c r="D18" s="31">
        <v>8639.6</v>
      </c>
      <c r="E18" s="50">
        <f t="shared" si="0"/>
        <v>1</v>
      </c>
    </row>
    <row r="19" spans="1:5" ht="47.25" x14ac:dyDescent="0.25">
      <c r="A19" s="40"/>
      <c r="B19" s="12" t="s">
        <v>63</v>
      </c>
      <c r="C19" s="31"/>
      <c r="D19" s="31"/>
      <c r="E19" s="50"/>
    </row>
    <row r="20" spans="1:5" ht="47.25" x14ac:dyDescent="0.25">
      <c r="A20" s="40"/>
      <c r="B20" s="11" t="s">
        <v>52</v>
      </c>
      <c r="C20" s="31"/>
      <c r="D20" s="31"/>
      <c r="E20" s="50"/>
    </row>
    <row r="21" spans="1:5" ht="47.25" x14ac:dyDescent="0.25">
      <c r="A21" s="40">
        <v>720184150</v>
      </c>
      <c r="B21" s="10" t="s">
        <v>64</v>
      </c>
      <c r="C21" s="31">
        <f>73866.8-2746</f>
        <v>71120.800000000003</v>
      </c>
      <c r="D21" s="31">
        <v>70666.5</v>
      </c>
      <c r="E21" s="50">
        <f t="shared" si="0"/>
        <v>0.99361227657731632</v>
      </c>
    </row>
    <row r="22" spans="1:5" ht="47.25" x14ac:dyDescent="0.25">
      <c r="A22" s="40">
        <v>720284170</v>
      </c>
      <c r="B22" s="10" t="s">
        <v>65</v>
      </c>
      <c r="C22" s="31">
        <f>473.2+1746</f>
        <v>2219.1999999999998</v>
      </c>
      <c r="D22" s="31">
        <v>2219.1</v>
      </c>
      <c r="E22" s="50">
        <f t="shared" si="0"/>
        <v>0.99995493871665464</v>
      </c>
    </row>
    <row r="23" spans="1:5" ht="63" x14ac:dyDescent="0.25">
      <c r="A23" s="40" t="s">
        <v>26</v>
      </c>
      <c r="B23" s="10" t="s">
        <v>66</v>
      </c>
      <c r="C23" s="31">
        <f>5700-700+1000</f>
        <v>6000</v>
      </c>
      <c r="D23" s="31">
        <v>5989.8</v>
      </c>
      <c r="E23" s="50">
        <f t="shared" si="0"/>
        <v>0.99830000000000008</v>
      </c>
    </row>
    <row r="24" spans="1:5" ht="47.25" x14ac:dyDescent="0.25">
      <c r="A24" s="40" t="s">
        <v>25</v>
      </c>
      <c r="B24" s="10" t="s">
        <v>67</v>
      </c>
      <c r="C24" s="31">
        <v>300</v>
      </c>
      <c r="D24" s="31">
        <v>300</v>
      </c>
      <c r="E24" s="50">
        <f t="shared" si="0"/>
        <v>1</v>
      </c>
    </row>
    <row r="25" spans="1:5" ht="31.5" x14ac:dyDescent="0.25">
      <c r="A25" s="40"/>
      <c r="B25" s="12" t="s">
        <v>68</v>
      </c>
      <c r="C25" s="31"/>
      <c r="D25" s="31"/>
      <c r="E25" s="50"/>
    </row>
    <row r="26" spans="1:5" ht="157.5" x14ac:dyDescent="0.25">
      <c r="A26" s="40" t="s">
        <v>24</v>
      </c>
      <c r="B26" s="10" t="s">
        <v>69</v>
      </c>
      <c r="C26" s="31">
        <f>5171.6+1010.3</f>
        <v>6181.9000000000005</v>
      </c>
      <c r="D26" s="31">
        <v>6181.9</v>
      </c>
      <c r="E26" s="50">
        <f t="shared" si="0"/>
        <v>0.99999999999999989</v>
      </c>
    </row>
    <row r="27" spans="1:5" ht="15.75" x14ac:dyDescent="0.25">
      <c r="A27" s="40"/>
      <c r="B27" s="12" t="s">
        <v>70</v>
      </c>
      <c r="C27" s="31"/>
      <c r="D27" s="31"/>
      <c r="E27" s="50"/>
    </row>
    <row r="28" spans="1:5" ht="15.75" x14ac:dyDescent="0.25">
      <c r="A28" s="40"/>
      <c r="B28" s="11" t="s">
        <v>35</v>
      </c>
      <c r="C28" s="31"/>
      <c r="D28" s="31"/>
      <c r="E28" s="50"/>
    </row>
    <row r="29" spans="1:5" ht="63" x14ac:dyDescent="0.25">
      <c r="A29" s="40" t="s">
        <v>149</v>
      </c>
      <c r="B29" s="10" t="s">
        <v>71</v>
      </c>
      <c r="C29" s="31">
        <f>12176.2+1739.5</f>
        <v>13915.7</v>
      </c>
      <c r="D29" s="31">
        <v>13915.7</v>
      </c>
      <c r="E29" s="50">
        <f t="shared" si="0"/>
        <v>1</v>
      </c>
    </row>
    <row r="30" spans="1:5" ht="78.75" x14ac:dyDescent="0.25">
      <c r="A30" s="40">
        <v>920284060</v>
      </c>
      <c r="B30" s="10" t="s">
        <v>72</v>
      </c>
      <c r="C30" s="31">
        <f>678.5-96.5</f>
        <v>582</v>
      </c>
      <c r="D30" s="31">
        <v>582</v>
      </c>
      <c r="E30" s="50">
        <f t="shared" si="0"/>
        <v>1</v>
      </c>
    </row>
    <row r="31" spans="1:5" ht="31.5" x14ac:dyDescent="0.25">
      <c r="A31" s="40"/>
      <c r="B31" s="11" t="s">
        <v>73</v>
      </c>
      <c r="C31" s="31"/>
      <c r="D31" s="31"/>
      <c r="E31" s="50"/>
    </row>
    <row r="32" spans="1:5" ht="126" x14ac:dyDescent="0.25">
      <c r="A32" s="40" t="s">
        <v>23</v>
      </c>
      <c r="B32" s="10" t="s">
        <v>74</v>
      </c>
      <c r="C32" s="31">
        <v>40.4</v>
      </c>
      <c r="D32" s="31">
        <v>32.5</v>
      </c>
      <c r="E32" s="50">
        <f t="shared" si="0"/>
        <v>0.8044554455445545</v>
      </c>
    </row>
    <row r="33" spans="1:5" ht="78.75" hidden="1" x14ac:dyDescent="0.25">
      <c r="A33" s="40">
        <v>930151350</v>
      </c>
      <c r="B33" s="10" t="s">
        <v>75</v>
      </c>
      <c r="C33" s="31">
        <f>888.2-888.2</f>
        <v>0</v>
      </c>
      <c r="D33" s="31">
        <v>0</v>
      </c>
      <c r="E33" s="50"/>
    </row>
    <row r="34" spans="1:5" ht="78.75" hidden="1" x14ac:dyDescent="0.25">
      <c r="A34" s="40">
        <v>930151760</v>
      </c>
      <c r="B34" s="10" t="s">
        <v>76</v>
      </c>
      <c r="C34" s="31">
        <f>888.2-888.2</f>
        <v>0</v>
      </c>
      <c r="D34" s="31">
        <v>0</v>
      </c>
      <c r="E34" s="50"/>
    </row>
    <row r="35" spans="1:5" ht="31.5" x14ac:dyDescent="0.25">
      <c r="A35" s="40"/>
      <c r="B35" s="12" t="s">
        <v>77</v>
      </c>
      <c r="C35" s="31"/>
      <c r="D35" s="31"/>
      <c r="E35" s="50"/>
    </row>
    <row r="36" spans="1:5" ht="31.5" x14ac:dyDescent="0.25">
      <c r="A36" s="40"/>
      <c r="B36" s="11" t="s">
        <v>36</v>
      </c>
      <c r="C36" s="31"/>
      <c r="D36" s="31"/>
      <c r="E36" s="50"/>
    </row>
    <row r="37" spans="1:5" ht="94.5" x14ac:dyDescent="0.25">
      <c r="A37" s="40" t="s">
        <v>22</v>
      </c>
      <c r="B37" s="10" t="s">
        <v>78</v>
      </c>
      <c r="C37" s="31">
        <v>208.5</v>
      </c>
      <c r="D37" s="31">
        <v>208.5</v>
      </c>
      <c r="E37" s="50">
        <f t="shared" si="0"/>
        <v>1</v>
      </c>
    </row>
    <row r="38" spans="1:5" ht="31.5" x14ac:dyDescent="0.25">
      <c r="A38" s="40"/>
      <c r="B38" s="11" t="s">
        <v>40</v>
      </c>
      <c r="C38" s="31"/>
      <c r="D38" s="31"/>
      <c r="E38" s="50"/>
    </row>
    <row r="39" spans="1:5" ht="110.25" x14ac:dyDescent="0.25">
      <c r="A39" s="40" t="s">
        <v>21</v>
      </c>
      <c r="B39" s="10" t="s">
        <v>79</v>
      </c>
      <c r="C39" s="31">
        <v>35076</v>
      </c>
      <c r="D39" s="31">
        <v>35076</v>
      </c>
      <c r="E39" s="50">
        <f t="shared" si="0"/>
        <v>1</v>
      </c>
    </row>
    <row r="40" spans="1:5" ht="31.5" x14ac:dyDescent="0.25">
      <c r="A40" s="40"/>
      <c r="B40" s="12" t="s">
        <v>80</v>
      </c>
      <c r="C40" s="31"/>
      <c r="D40" s="31"/>
      <c r="E40" s="50"/>
    </row>
    <row r="41" spans="1:5" ht="31.5" x14ac:dyDescent="0.25">
      <c r="A41" s="40"/>
      <c r="B41" s="11" t="s">
        <v>81</v>
      </c>
      <c r="C41" s="31"/>
      <c r="D41" s="31"/>
      <c r="E41" s="50"/>
    </row>
    <row r="42" spans="1:5" ht="63" x14ac:dyDescent="0.25">
      <c r="A42" s="40" t="s">
        <v>20</v>
      </c>
      <c r="B42" s="10" t="s">
        <v>82</v>
      </c>
      <c r="C42" s="31">
        <v>1165.2</v>
      </c>
      <c r="D42" s="31">
        <v>1165.2</v>
      </c>
      <c r="E42" s="50">
        <f t="shared" si="0"/>
        <v>1</v>
      </c>
    </row>
    <row r="43" spans="1:5" ht="31.5" x14ac:dyDescent="0.25">
      <c r="A43" s="40"/>
      <c r="B43" s="12" t="s">
        <v>83</v>
      </c>
      <c r="C43" s="31"/>
      <c r="D43" s="31"/>
      <c r="E43" s="50"/>
    </row>
    <row r="44" spans="1:5" ht="78.75" x14ac:dyDescent="0.25">
      <c r="A44" s="40" t="s">
        <v>19</v>
      </c>
      <c r="B44" s="10" t="s">
        <v>84</v>
      </c>
      <c r="C44" s="31">
        <v>93.1</v>
      </c>
      <c r="D44" s="31">
        <v>93.1</v>
      </c>
      <c r="E44" s="50">
        <f t="shared" si="0"/>
        <v>1</v>
      </c>
    </row>
    <row r="45" spans="1:5" ht="31.5" x14ac:dyDescent="0.25">
      <c r="A45" s="40"/>
      <c r="B45" s="12" t="s">
        <v>85</v>
      </c>
      <c r="C45" s="31"/>
      <c r="D45" s="31"/>
      <c r="E45" s="50"/>
    </row>
    <row r="46" spans="1:5" ht="31.5" x14ac:dyDescent="0.25">
      <c r="A46" s="40"/>
      <c r="B46" s="11" t="s">
        <v>37</v>
      </c>
      <c r="C46" s="31"/>
      <c r="D46" s="31"/>
      <c r="E46" s="50"/>
    </row>
    <row r="47" spans="1:5" ht="63" x14ac:dyDescent="0.25">
      <c r="A47" s="40" t="s">
        <v>150</v>
      </c>
      <c r="B47" s="10" t="s">
        <v>86</v>
      </c>
      <c r="C47" s="31">
        <v>5.6</v>
      </c>
      <c r="D47" s="31">
        <v>3.9</v>
      </c>
      <c r="E47" s="50">
        <f t="shared" si="0"/>
        <v>0.69642857142857151</v>
      </c>
    </row>
    <row r="48" spans="1:5" ht="126" x14ac:dyDescent="0.25">
      <c r="A48" s="40" t="s">
        <v>151</v>
      </c>
      <c r="B48" s="10" t="s">
        <v>87</v>
      </c>
      <c r="C48" s="31">
        <v>5769.3</v>
      </c>
      <c r="D48" s="31">
        <v>5769.3</v>
      </c>
      <c r="E48" s="50">
        <f t="shared" si="0"/>
        <v>1</v>
      </c>
    </row>
    <row r="49" spans="1:5" ht="78.75" x14ac:dyDescent="0.25">
      <c r="A49" s="40" t="s">
        <v>18</v>
      </c>
      <c r="B49" s="10" t="s">
        <v>58</v>
      </c>
      <c r="C49" s="31">
        <v>1613</v>
      </c>
      <c r="D49" s="31">
        <v>632.79999999999995</v>
      </c>
      <c r="E49" s="50">
        <f t="shared" si="0"/>
        <v>0.39231246125232483</v>
      </c>
    </row>
    <row r="50" spans="1:5" ht="78.75" x14ac:dyDescent="0.25">
      <c r="A50" s="40" t="s">
        <v>17</v>
      </c>
      <c r="B50" s="10" t="s">
        <v>72</v>
      </c>
      <c r="C50" s="31">
        <f>35769.2-678.5-11424.9</f>
        <v>23665.799999999996</v>
      </c>
      <c r="D50" s="31">
        <v>23470.799999999999</v>
      </c>
      <c r="E50" s="50">
        <f t="shared" si="0"/>
        <v>0.99176026164338427</v>
      </c>
    </row>
    <row r="51" spans="1:5" ht="47.25" x14ac:dyDescent="0.25">
      <c r="A51" s="40" t="s">
        <v>16</v>
      </c>
      <c r="B51" s="10" t="s">
        <v>88</v>
      </c>
      <c r="C51" s="31">
        <f>18691.6-2000</f>
        <v>16691.599999999999</v>
      </c>
      <c r="D51" s="31">
        <v>16280</v>
      </c>
      <c r="E51" s="50">
        <f t="shared" si="0"/>
        <v>0.97534089002851743</v>
      </c>
    </row>
    <row r="52" spans="1:5" ht="78.75" x14ac:dyDescent="0.25">
      <c r="A52" s="40" t="s">
        <v>15</v>
      </c>
      <c r="B52" s="10" t="s">
        <v>89</v>
      </c>
      <c r="C52" s="31">
        <f>124.8-124.8</f>
        <v>0</v>
      </c>
      <c r="D52" s="31">
        <v>0</v>
      </c>
      <c r="E52" s="50"/>
    </row>
    <row r="53" spans="1:5" ht="78.75" x14ac:dyDescent="0.25">
      <c r="A53" s="40" t="s">
        <v>14</v>
      </c>
      <c r="B53" s="10" t="s">
        <v>90</v>
      </c>
      <c r="C53" s="31">
        <v>105.2</v>
      </c>
      <c r="D53" s="31">
        <v>105.2</v>
      </c>
      <c r="E53" s="50">
        <f t="shared" si="0"/>
        <v>1</v>
      </c>
    </row>
    <row r="54" spans="1:5" ht="63" x14ac:dyDescent="0.25">
      <c r="A54" s="40" t="s">
        <v>13</v>
      </c>
      <c r="B54" s="10" t="s">
        <v>91</v>
      </c>
      <c r="C54" s="31">
        <f>3142.7+450</f>
        <v>3592.7</v>
      </c>
      <c r="D54" s="31">
        <v>3592.7</v>
      </c>
      <c r="E54" s="50">
        <f t="shared" si="0"/>
        <v>1</v>
      </c>
    </row>
    <row r="55" spans="1:5" ht="126" x14ac:dyDescent="0.25">
      <c r="A55" s="40" t="s">
        <v>12</v>
      </c>
      <c r="B55" s="10" t="s">
        <v>92</v>
      </c>
      <c r="C55" s="31">
        <f>1678+165</f>
        <v>1843</v>
      </c>
      <c r="D55" s="31">
        <v>1843</v>
      </c>
      <c r="E55" s="50">
        <f t="shared" si="0"/>
        <v>1</v>
      </c>
    </row>
    <row r="56" spans="1:5" ht="63" x14ac:dyDescent="0.25">
      <c r="A56" s="40" t="s">
        <v>11</v>
      </c>
      <c r="B56" s="10" t="s">
        <v>93</v>
      </c>
      <c r="C56" s="31">
        <v>9097.2000000000007</v>
      </c>
      <c r="D56" s="31">
        <v>9097.2000000000007</v>
      </c>
      <c r="E56" s="50">
        <f t="shared" si="0"/>
        <v>1</v>
      </c>
    </row>
    <row r="57" spans="1:5" ht="126" x14ac:dyDescent="0.25">
      <c r="A57" s="40" t="s">
        <v>152</v>
      </c>
      <c r="B57" s="10" t="s">
        <v>94</v>
      </c>
      <c r="C57" s="31"/>
      <c r="D57" s="31"/>
      <c r="E57" s="50"/>
    </row>
    <row r="58" spans="1:5" ht="31.5" x14ac:dyDescent="0.25">
      <c r="A58" s="40"/>
      <c r="B58" s="12" t="s">
        <v>95</v>
      </c>
      <c r="C58" s="31"/>
      <c r="D58" s="31"/>
      <c r="E58" s="50"/>
    </row>
    <row r="59" spans="1:5" ht="47.25" x14ac:dyDescent="0.25">
      <c r="A59" s="40"/>
      <c r="B59" s="11" t="s">
        <v>96</v>
      </c>
      <c r="C59" s="31"/>
      <c r="D59" s="31"/>
      <c r="E59" s="50"/>
    </row>
    <row r="60" spans="1:5" ht="78.75" x14ac:dyDescent="0.25">
      <c r="A60" s="40" t="s">
        <v>2</v>
      </c>
      <c r="B60" s="10" t="s">
        <v>97</v>
      </c>
      <c r="C60" s="31">
        <v>65820.2</v>
      </c>
      <c r="D60" s="31">
        <v>65820.2</v>
      </c>
      <c r="E60" s="50">
        <f t="shared" si="0"/>
        <v>1</v>
      </c>
    </row>
    <row r="61" spans="1:5" ht="78.75" x14ac:dyDescent="0.25">
      <c r="A61" s="40" t="s">
        <v>153</v>
      </c>
      <c r="B61" s="10" t="s">
        <v>98</v>
      </c>
      <c r="C61" s="31">
        <f>3484.2-124.4</f>
        <v>3359.7999999999997</v>
      </c>
      <c r="D61" s="31">
        <v>3359.8</v>
      </c>
      <c r="E61" s="50">
        <f t="shared" si="0"/>
        <v>1.0000000000000002</v>
      </c>
    </row>
    <row r="62" spans="1:5" ht="126" x14ac:dyDescent="0.25">
      <c r="A62" s="40" t="s">
        <v>154</v>
      </c>
      <c r="B62" s="10" t="s">
        <v>99</v>
      </c>
      <c r="C62" s="31">
        <v>265.7</v>
      </c>
      <c r="D62" s="31">
        <v>265.7</v>
      </c>
      <c r="E62" s="50">
        <f t="shared" si="0"/>
        <v>1</v>
      </c>
    </row>
    <row r="63" spans="1:5" ht="78.75" x14ac:dyDescent="0.25">
      <c r="A63" s="40" t="s">
        <v>155</v>
      </c>
      <c r="B63" s="10" t="s">
        <v>84</v>
      </c>
      <c r="C63" s="31">
        <v>23.3</v>
      </c>
      <c r="D63" s="31">
        <v>23.3</v>
      </c>
      <c r="E63" s="50">
        <f t="shared" si="0"/>
        <v>1</v>
      </c>
    </row>
    <row r="64" spans="1:5" ht="126" x14ac:dyDescent="0.25">
      <c r="A64" s="40" t="s">
        <v>156</v>
      </c>
      <c r="B64" s="10" t="s">
        <v>100</v>
      </c>
      <c r="C64" s="31"/>
      <c r="D64" s="31"/>
      <c r="E64" s="50"/>
    </row>
    <row r="65" spans="1:5" ht="15.75" x14ac:dyDescent="0.25">
      <c r="A65" s="41"/>
      <c r="B65" s="27" t="s">
        <v>101</v>
      </c>
      <c r="C65" s="32">
        <f>SUM(C12:C63)</f>
        <v>1510346.8</v>
      </c>
      <c r="D65" s="32">
        <f t="shared" ref="D65" si="1">SUM(D12:D63)</f>
        <v>1508094.3</v>
      </c>
      <c r="E65" s="51">
        <f t="shared" si="0"/>
        <v>0.99850862066910728</v>
      </c>
    </row>
    <row r="66" spans="1:5" ht="15.75" x14ac:dyDescent="0.25">
      <c r="A66" s="37"/>
      <c r="B66" s="24" t="s">
        <v>1</v>
      </c>
      <c r="C66" s="24"/>
      <c r="D66" s="54"/>
      <c r="E66" s="55"/>
    </row>
    <row r="67" spans="1:5" ht="15.75" x14ac:dyDescent="0.25">
      <c r="A67" s="38"/>
      <c r="B67" s="15" t="s">
        <v>102</v>
      </c>
      <c r="C67" s="33"/>
      <c r="D67" s="33"/>
      <c r="E67" s="56"/>
    </row>
    <row r="68" spans="1:5" ht="31.5" x14ac:dyDescent="0.25">
      <c r="A68" s="38"/>
      <c r="B68" s="9" t="s">
        <v>34</v>
      </c>
      <c r="C68" s="30"/>
      <c r="D68" s="30"/>
      <c r="E68" s="36"/>
    </row>
    <row r="69" spans="1:5" ht="78.75" x14ac:dyDescent="0.25">
      <c r="A69" s="39" t="s">
        <v>9</v>
      </c>
      <c r="B69" s="10" t="s">
        <v>103</v>
      </c>
      <c r="C69" s="31">
        <v>3492.4</v>
      </c>
      <c r="D69" s="31">
        <v>3492.4</v>
      </c>
      <c r="E69" s="50">
        <f t="shared" si="0"/>
        <v>1</v>
      </c>
    </row>
    <row r="70" spans="1:5" ht="15.75" x14ac:dyDescent="0.25">
      <c r="A70" s="39"/>
      <c r="B70" s="12" t="s">
        <v>104</v>
      </c>
      <c r="C70" s="31"/>
      <c r="D70" s="31"/>
      <c r="E70" s="50"/>
    </row>
    <row r="71" spans="1:5" ht="31.5" x14ac:dyDescent="0.25">
      <c r="A71" s="39"/>
      <c r="B71" s="11" t="s">
        <v>39</v>
      </c>
      <c r="C71" s="31"/>
      <c r="D71" s="31"/>
      <c r="E71" s="50"/>
    </row>
    <row r="72" spans="1:5" ht="47.25" x14ac:dyDescent="0.25">
      <c r="A72" s="40" t="s">
        <v>157</v>
      </c>
      <c r="B72" s="10" t="s">
        <v>105</v>
      </c>
      <c r="C72" s="31">
        <v>778.2</v>
      </c>
      <c r="D72" s="31">
        <v>778.2</v>
      </c>
      <c r="E72" s="50">
        <f t="shared" si="0"/>
        <v>1</v>
      </c>
    </row>
    <row r="73" spans="1:5" ht="47.25" x14ac:dyDescent="0.25">
      <c r="A73" s="40"/>
      <c r="B73" s="10" t="s">
        <v>106</v>
      </c>
      <c r="C73" s="31"/>
      <c r="D73" s="31"/>
      <c r="E73" s="50"/>
    </row>
    <row r="74" spans="1:5" ht="78.75" x14ac:dyDescent="0.25">
      <c r="A74" s="40" t="s">
        <v>158</v>
      </c>
      <c r="B74" s="10" t="s">
        <v>107</v>
      </c>
      <c r="C74" s="31">
        <f>104.1+19.7</f>
        <v>123.8</v>
      </c>
      <c r="D74" s="31">
        <v>123.8</v>
      </c>
      <c r="E74" s="50">
        <f t="shared" si="0"/>
        <v>1</v>
      </c>
    </row>
    <row r="75" spans="1:5" ht="31.5" x14ac:dyDescent="0.25">
      <c r="A75" s="40"/>
      <c r="B75" s="12" t="s">
        <v>108</v>
      </c>
      <c r="C75" s="31"/>
      <c r="D75" s="31"/>
      <c r="E75" s="50"/>
    </row>
    <row r="76" spans="1:5" ht="110.25" x14ac:dyDescent="0.25">
      <c r="A76" s="40" t="s">
        <v>8</v>
      </c>
      <c r="B76" s="10" t="s">
        <v>109</v>
      </c>
      <c r="C76" s="31">
        <v>735.8</v>
      </c>
      <c r="D76" s="31">
        <v>735.8</v>
      </c>
      <c r="E76" s="50">
        <f t="shared" si="0"/>
        <v>1</v>
      </c>
    </row>
    <row r="77" spans="1:5" ht="47.25" x14ac:dyDescent="0.25">
      <c r="A77" s="40"/>
      <c r="B77" s="12" t="s">
        <v>63</v>
      </c>
      <c r="C77" s="31"/>
      <c r="D77" s="31"/>
      <c r="E77" s="50"/>
    </row>
    <row r="78" spans="1:5" ht="31.5" x14ac:dyDescent="0.25">
      <c r="A78" s="40"/>
      <c r="B78" s="11" t="s">
        <v>110</v>
      </c>
      <c r="C78" s="31"/>
      <c r="D78" s="31"/>
      <c r="E78" s="50"/>
    </row>
    <row r="79" spans="1:5" ht="47.25" x14ac:dyDescent="0.25">
      <c r="A79" s="40" t="s">
        <v>50</v>
      </c>
      <c r="B79" s="10" t="s">
        <v>111</v>
      </c>
      <c r="C79" s="31">
        <v>3124.9</v>
      </c>
      <c r="D79" s="31">
        <v>3124.9</v>
      </c>
      <c r="E79" s="50">
        <f t="shared" ref="E79:E150" si="2">D79/C79</f>
        <v>1</v>
      </c>
    </row>
    <row r="80" spans="1:5" ht="15.75" x14ac:dyDescent="0.25">
      <c r="A80" s="40"/>
      <c r="B80" s="12" t="s">
        <v>112</v>
      </c>
      <c r="C80" s="31"/>
      <c r="D80" s="31"/>
      <c r="E80" s="50"/>
    </row>
    <row r="81" spans="1:5" ht="15.75" x14ac:dyDescent="0.25">
      <c r="A81" s="40"/>
      <c r="B81" s="11" t="s">
        <v>113</v>
      </c>
      <c r="C81" s="31"/>
      <c r="D81" s="31"/>
      <c r="E81" s="50"/>
    </row>
    <row r="82" spans="1:5" ht="47.25" x14ac:dyDescent="0.25">
      <c r="A82" s="40">
        <v>910182671</v>
      </c>
      <c r="B82" s="10" t="s">
        <v>114</v>
      </c>
      <c r="C82" s="31">
        <v>7858.5</v>
      </c>
      <c r="D82" s="31">
        <v>7858.5</v>
      </c>
      <c r="E82" s="50">
        <f t="shared" si="2"/>
        <v>1</v>
      </c>
    </row>
    <row r="83" spans="1:5" ht="15.75" x14ac:dyDescent="0.25">
      <c r="A83" s="40"/>
      <c r="B83" s="11" t="s">
        <v>35</v>
      </c>
      <c r="C83" s="31"/>
      <c r="D83" s="31"/>
      <c r="E83" s="50"/>
    </row>
    <row r="84" spans="1:5" ht="47.25" x14ac:dyDescent="0.25">
      <c r="A84" s="40">
        <v>920182661</v>
      </c>
      <c r="B84" s="10" t="s">
        <v>115</v>
      </c>
      <c r="C84" s="31">
        <v>193708.2</v>
      </c>
      <c r="D84" s="31">
        <v>193708.2</v>
      </c>
      <c r="E84" s="50">
        <f t="shared" si="2"/>
        <v>1</v>
      </c>
    </row>
    <row r="85" spans="1:5" ht="47.25" hidden="1" x14ac:dyDescent="0.25">
      <c r="A85" s="40">
        <v>920182673</v>
      </c>
      <c r="B85" s="10" t="s">
        <v>114</v>
      </c>
      <c r="C85" s="31">
        <f>10614.7-10614.7</f>
        <v>0</v>
      </c>
      <c r="D85" s="31">
        <v>0</v>
      </c>
      <c r="E85" s="50"/>
    </row>
    <row r="86" spans="1:5" ht="63" x14ac:dyDescent="0.25">
      <c r="A86" s="40" t="s">
        <v>159</v>
      </c>
      <c r="B86" s="10" t="s">
        <v>116</v>
      </c>
      <c r="C86" s="31">
        <v>54125</v>
      </c>
      <c r="D86" s="31">
        <v>29261.7</v>
      </c>
      <c r="E86" s="50">
        <f t="shared" si="2"/>
        <v>0.54063187066974594</v>
      </c>
    </row>
    <row r="87" spans="1:5" ht="47.25" x14ac:dyDescent="0.25">
      <c r="A87" s="40" t="s">
        <v>160</v>
      </c>
      <c r="B87" s="10" t="s">
        <v>117</v>
      </c>
      <c r="C87" s="31">
        <v>196043.6</v>
      </c>
      <c r="D87" s="31">
        <v>190733.7</v>
      </c>
      <c r="E87" s="50">
        <f t="shared" si="2"/>
        <v>0.97291469856705348</v>
      </c>
    </row>
    <row r="88" spans="1:5" ht="31.5" x14ac:dyDescent="0.25">
      <c r="A88" s="40"/>
      <c r="B88" s="11" t="s">
        <v>73</v>
      </c>
      <c r="C88" s="31"/>
      <c r="D88" s="31"/>
      <c r="E88" s="50"/>
    </row>
    <row r="89" spans="1:5" ht="47.25" x14ac:dyDescent="0.25">
      <c r="A89" s="40" t="s">
        <v>49</v>
      </c>
      <c r="B89" s="10" t="s">
        <v>118</v>
      </c>
      <c r="C89" s="31">
        <f>677.5+799.1</f>
        <v>1476.6</v>
      </c>
      <c r="D89" s="31">
        <v>1476.6</v>
      </c>
      <c r="E89" s="50">
        <f t="shared" si="2"/>
        <v>1</v>
      </c>
    </row>
    <row r="90" spans="1:5" ht="31.5" x14ac:dyDescent="0.25">
      <c r="A90" s="40"/>
      <c r="B90" s="12" t="s">
        <v>77</v>
      </c>
      <c r="C90" s="31"/>
      <c r="D90" s="31"/>
      <c r="E90" s="50"/>
    </row>
    <row r="91" spans="1:5" ht="31.5" x14ac:dyDescent="0.25">
      <c r="A91" s="40"/>
      <c r="B91" s="11" t="s">
        <v>119</v>
      </c>
      <c r="C91" s="31"/>
      <c r="D91" s="31"/>
      <c r="E91" s="50"/>
    </row>
    <row r="92" spans="1:5" ht="94.5" x14ac:dyDescent="0.25">
      <c r="A92" s="40">
        <v>1010282591</v>
      </c>
      <c r="B92" s="10" t="s">
        <v>120</v>
      </c>
      <c r="C92" s="31">
        <f>8431.1+741.8</f>
        <v>9172.9</v>
      </c>
      <c r="D92" s="31">
        <v>9172.9</v>
      </c>
      <c r="E92" s="50">
        <f t="shared" si="2"/>
        <v>1</v>
      </c>
    </row>
    <row r="93" spans="1:5" ht="63" x14ac:dyDescent="0.25">
      <c r="A93" s="40">
        <v>1010382650</v>
      </c>
      <c r="B93" s="10" t="s">
        <v>165</v>
      </c>
      <c r="C93" s="31">
        <v>6930</v>
      </c>
      <c r="D93" s="31">
        <v>0</v>
      </c>
      <c r="E93" s="50">
        <f t="shared" si="2"/>
        <v>0</v>
      </c>
    </row>
    <row r="94" spans="1:5" ht="31.5" x14ac:dyDescent="0.25">
      <c r="A94" s="40"/>
      <c r="B94" s="11" t="s">
        <v>121</v>
      </c>
      <c r="C94" s="31"/>
      <c r="D94" s="31"/>
      <c r="E94" s="50"/>
    </row>
    <row r="95" spans="1:5" ht="126" x14ac:dyDescent="0.25">
      <c r="A95" s="40" t="s">
        <v>7</v>
      </c>
      <c r="B95" s="10" t="s">
        <v>122</v>
      </c>
      <c r="C95" s="31">
        <f>15260.5-1800.1</f>
        <v>13460.4</v>
      </c>
      <c r="D95" s="31">
        <v>13460.4</v>
      </c>
      <c r="E95" s="50">
        <f t="shared" si="2"/>
        <v>1</v>
      </c>
    </row>
    <row r="96" spans="1:5" ht="15.75" x14ac:dyDescent="0.25">
      <c r="A96" s="40"/>
      <c r="B96" s="11" t="s">
        <v>45</v>
      </c>
      <c r="C96" s="31"/>
      <c r="D96" s="31"/>
      <c r="E96" s="50"/>
    </row>
    <row r="97" spans="1:5" ht="47.25" x14ac:dyDescent="0.25">
      <c r="A97" s="40" t="s">
        <v>161</v>
      </c>
      <c r="B97" s="10" t="s">
        <v>123</v>
      </c>
      <c r="C97" s="31">
        <f>1956.2+3059.6+1066.2+750</f>
        <v>6832</v>
      </c>
      <c r="D97" s="31">
        <v>6832</v>
      </c>
      <c r="E97" s="50">
        <f t="shared" si="2"/>
        <v>1</v>
      </c>
    </row>
    <row r="98" spans="1:5" ht="31.5" x14ac:dyDescent="0.25">
      <c r="A98" s="40"/>
      <c r="B98" s="12" t="s">
        <v>124</v>
      </c>
      <c r="C98" s="31"/>
      <c r="D98" s="31"/>
      <c r="E98" s="50"/>
    </row>
    <row r="99" spans="1:5" ht="63" x14ac:dyDescent="0.25">
      <c r="A99" s="40" t="s">
        <v>6</v>
      </c>
      <c r="B99" s="10" t="s">
        <v>125</v>
      </c>
      <c r="C99" s="31">
        <v>579.6</v>
      </c>
      <c r="D99" s="31">
        <v>579.6</v>
      </c>
      <c r="E99" s="50">
        <f t="shared" si="2"/>
        <v>1</v>
      </c>
    </row>
    <row r="100" spans="1:5" ht="47.25" x14ac:dyDescent="0.25">
      <c r="A100" s="40" t="s">
        <v>5</v>
      </c>
      <c r="B100" s="10" t="s">
        <v>126</v>
      </c>
      <c r="C100" s="31">
        <v>208.5</v>
      </c>
      <c r="D100" s="31">
        <v>208.5</v>
      </c>
      <c r="E100" s="50">
        <f t="shared" si="2"/>
        <v>1</v>
      </c>
    </row>
    <row r="101" spans="1:5" ht="78.75" x14ac:dyDescent="0.25">
      <c r="A101" s="40"/>
      <c r="B101" s="10" t="s">
        <v>127</v>
      </c>
      <c r="C101" s="31">
        <f>1650-1650</f>
        <v>0</v>
      </c>
      <c r="D101" s="31">
        <v>0</v>
      </c>
      <c r="E101" s="50"/>
    </row>
    <row r="102" spans="1:5" ht="31.5" x14ac:dyDescent="0.25">
      <c r="A102" s="40"/>
      <c r="B102" s="12" t="s">
        <v>128</v>
      </c>
      <c r="C102" s="31"/>
      <c r="D102" s="31"/>
      <c r="E102" s="50"/>
    </row>
    <row r="103" spans="1:5" ht="15.75" x14ac:dyDescent="0.25">
      <c r="A103" s="40"/>
      <c r="B103" s="11" t="s">
        <v>41</v>
      </c>
      <c r="C103" s="31"/>
      <c r="D103" s="31"/>
      <c r="E103" s="50"/>
    </row>
    <row r="104" spans="1:5" ht="47.25" x14ac:dyDescent="0.25">
      <c r="A104" s="40" t="s">
        <v>4</v>
      </c>
      <c r="B104" s="10" t="s">
        <v>129</v>
      </c>
      <c r="C104" s="31">
        <v>18131.599999999999</v>
      </c>
      <c r="D104" s="31">
        <v>18131.599999999999</v>
      </c>
      <c r="E104" s="50">
        <f t="shared" si="2"/>
        <v>1</v>
      </c>
    </row>
    <row r="105" spans="1:5" ht="78.75" x14ac:dyDescent="0.25">
      <c r="A105" s="40">
        <v>1610382730</v>
      </c>
      <c r="B105" s="10" t="s">
        <v>130</v>
      </c>
      <c r="C105" s="31">
        <v>150</v>
      </c>
      <c r="D105" s="31">
        <v>88.6</v>
      </c>
      <c r="E105" s="50">
        <f t="shared" si="2"/>
        <v>0.59066666666666667</v>
      </c>
    </row>
    <row r="106" spans="1:5" ht="31.5" x14ac:dyDescent="0.25">
      <c r="A106" s="40"/>
      <c r="B106" s="12" t="s">
        <v>131</v>
      </c>
      <c r="C106" s="31"/>
      <c r="D106" s="31"/>
      <c r="E106" s="50"/>
    </row>
    <row r="107" spans="1:5" ht="63" x14ac:dyDescent="0.25">
      <c r="A107" s="40"/>
      <c r="B107" s="11" t="s">
        <v>42</v>
      </c>
      <c r="C107" s="31"/>
      <c r="D107" s="31"/>
      <c r="E107" s="50"/>
    </row>
    <row r="108" spans="1:5" ht="63" x14ac:dyDescent="0.25">
      <c r="A108" s="40" t="s">
        <v>3</v>
      </c>
      <c r="B108" s="10" t="s">
        <v>132</v>
      </c>
      <c r="C108" s="31">
        <f>24243.5+2987.1</f>
        <v>27230.6</v>
      </c>
      <c r="D108" s="31">
        <v>27230.6</v>
      </c>
      <c r="E108" s="50">
        <f t="shared" si="2"/>
        <v>1</v>
      </c>
    </row>
    <row r="109" spans="1:5" ht="31.5" x14ac:dyDescent="0.25">
      <c r="A109" s="40"/>
      <c r="B109" s="12" t="s">
        <v>95</v>
      </c>
      <c r="C109" s="31"/>
      <c r="D109" s="31"/>
      <c r="E109" s="50"/>
    </row>
    <row r="110" spans="1:5" ht="47.25" x14ac:dyDescent="0.25">
      <c r="A110" s="40"/>
      <c r="B110" s="11" t="s">
        <v>38</v>
      </c>
      <c r="C110" s="31"/>
      <c r="D110" s="31"/>
      <c r="E110" s="50"/>
    </row>
    <row r="111" spans="1:5" ht="63" x14ac:dyDescent="0.25">
      <c r="A111" s="40" t="s">
        <v>2</v>
      </c>
      <c r="B111" s="10" t="s">
        <v>133</v>
      </c>
      <c r="C111" s="31">
        <v>114042.4</v>
      </c>
      <c r="D111" s="31">
        <v>114042.4</v>
      </c>
      <c r="E111" s="50">
        <f t="shared" si="2"/>
        <v>1</v>
      </c>
    </row>
    <row r="112" spans="1:5" ht="63" x14ac:dyDescent="0.25">
      <c r="A112" s="40" t="s">
        <v>162</v>
      </c>
      <c r="B112" s="10" t="s">
        <v>134</v>
      </c>
      <c r="C112" s="31">
        <v>400</v>
      </c>
      <c r="D112" s="31">
        <v>400</v>
      </c>
      <c r="E112" s="50">
        <f t="shared" si="2"/>
        <v>1</v>
      </c>
    </row>
    <row r="113" spans="1:5" ht="15.75" x14ac:dyDescent="0.25">
      <c r="A113" s="41"/>
      <c r="B113" s="27" t="s">
        <v>43</v>
      </c>
      <c r="C113" s="32">
        <f>SUM(C67:C112)</f>
        <v>658605</v>
      </c>
      <c r="D113" s="32">
        <f t="shared" ref="D113" si="3">SUM(D67:D112)</f>
        <v>621440.4</v>
      </c>
      <c r="E113" s="51">
        <f t="shared" si="2"/>
        <v>0.94357072904092743</v>
      </c>
    </row>
    <row r="114" spans="1:5" ht="15.75" x14ac:dyDescent="0.25">
      <c r="A114" s="37"/>
      <c r="B114" s="24" t="s">
        <v>0</v>
      </c>
      <c r="C114" s="33"/>
      <c r="D114" s="54"/>
      <c r="E114" s="55"/>
    </row>
    <row r="115" spans="1:5" ht="15.75" x14ac:dyDescent="0.25">
      <c r="A115" s="38"/>
      <c r="B115" s="8" t="s">
        <v>102</v>
      </c>
      <c r="C115" s="30"/>
      <c r="D115" s="30"/>
      <c r="E115" s="36"/>
    </row>
    <row r="116" spans="1:5" ht="31.5" x14ac:dyDescent="0.25">
      <c r="A116" s="38"/>
      <c r="B116" s="9" t="s">
        <v>33</v>
      </c>
      <c r="C116" s="30"/>
      <c r="D116" s="30"/>
      <c r="E116" s="36"/>
    </row>
    <row r="117" spans="1:5" ht="63" x14ac:dyDescent="0.25">
      <c r="A117" s="42">
        <v>110285160</v>
      </c>
      <c r="B117" s="28" t="s">
        <v>135</v>
      </c>
      <c r="C117" s="20">
        <f>500+200</f>
        <v>700</v>
      </c>
      <c r="D117" s="20">
        <v>700</v>
      </c>
      <c r="E117" s="50">
        <f t="shared" si="2"/>
        <v>1</v>
      </c>
    </row>
    <row r="118" spans="1:5" ht="15.75" x14ac:dyDescent="0.25">
      <c r="A118" s="38"/>
      <c r="B118" s="9" t="s">
        <v>136</v>
      </c>
      <c r="C118" s="20"/>
      <c r="D118" s="20"/>
      <c r="E118" s="50"/>
    </row>
    <row r="119" spans="1:5" ht="47.25" x14ac:dyDescent="0.25">
      <c r="A119" s="42">
        <v>150185060</v>
      </c>
      <c r="B119" s="28" t="s">
        <v>137</v>
      </c>
      <c r="C119" s="20">
        <f>1185.6+145.4</f>
        <v>1331</v>
      </c>
      <c r="D119" s="20">
        <f>1185.6+145.4</f>
        <v>1331</v>
      </c>
      <c r="E119" s="50">
        <f t="shared" si="2"/>
        <v>1</v>
      </c>
    </row>
    <row r="120" spans="1:5" ht="15.75" x14ac:dyDescent="0.25">
      <c r="A120" s="39"/>
      <c r="B120" s="12" t="s">
        <v>104</v>
      </c>
      <c r="C120" s="31"/>
      <c r="D120" s="31"/>
      <c r="E120" s="50"/>
    </row>
    <row r="121" spans="1:5" ht="31.5" x14ac:dyDescent="0.25">
      <c r="A121" s="39"/>
      <c r="B121" s="11" t="s">
        <v>39</v>
      </c>
      <c r="C121" s="31"/>
      <c r="D121" s="31"/>
      <c r="E121" s="50"/>
    </row>
    <row r="122" spans="1:5" ht="47.25" x14ac:dyDescent="0.25">
      <c r="A122" s="40">
        <v>510185060</v>
      </c>
      <c r="B122" s="28" t="s">
        <v>137</v>
      </c>
      <c r="C122" s="31">
        <v>8</v>
      </c>
      <c r="D122" s="31">
        <v>8</v>
      </c>
      <c r="E122" s="50">
        <f t="shared" ref="E122" si="4">D122/C122</f>
        <v>1</v>
      </c>
    </row>
    <row r="123" spans="1:5" ht="31.5" x14ac:dyDescent="0.25">
      <c r="A123" s="38"/>
      <c r="B123" s="8" t="s">
        <v>108</v>
      </c>
      <c r="C123" s="20"/>
      <c r="D123" s="20"/>
      <c r="E123" s="50"/>
    </row>
    <row r="124" spans="1:5" ht="63" x14ac:dyDescent="0.25">
      <c r="A124" s="42">
        <v>600185160</v>
      </c>
      <c r="B124" s="28" t="s">
        <v>135</v>
      </c>
      <c r="C124" s="20">
        <v>300</v>
      </c>
      <c r="D124" s="20">
        <v>300</v>
      </c>
      <c r="E124" s="50">
        <f t="shared" si="2"/>
        <v>1</v>
      </c>
    </row>
    <row r="125" spans="1:5" ht="47.25" x14ac:dyDescent="0.25">
      <c r="A125" s="43" t="s">
        <v>163</v>
      </c>
      <c r="B125" s="28" t="s">
        <v>137</v>
      </c>
      <c r="C125" s="20">
        <v>50</v>
      </c>
      <c r="D125" s="20">
        <v>50</v>
      </c>
      <c r="E125" s="50">
        <f t="shared" si="2"/>
        <v>1</v>
      </c>
    </row>
    <row r="126" spans="1:5" ht="47.25" x14ac:dyDescent="0.25">
      <c r="A126" s="40"/>
      <c r="B126" s="12" t="s">
        <v>63</v>
      </c>
      <c r="C126" s="31"/>
      <c r="D126" s="31"/>
      <c r="E126" s="50"/>
    </row>
    <row r="127" spans="1:5" ht="47.25" x14ac:dyDescent="0.25">
      <c r="A127" s="40"/>
      <c r="B127" s="11" t="s">
        <v>52</v>
      </c>
      <c r="C127" s="31"/>
      <c r="D127" s="31"/>
      <c r="E127" s="50"/>
    </row>
    <row r="128" spans="1:5" ht="126" x14ac:dyDescent="0.25">
      <c r="A128" s="40">
        <v>720585140</v>
      </c>
      <c r="B128" s="10" t="s">
        <v>168</v>
      </c>
      <c r="C128" s="31">
        <v>891.7</v>
      </c>
      <c r="D128" s="31">
        <v>891.7</v>
      </c>
      <c r="E128" s="50">
        <f t="shared" ref="E128:E129" si="5">D128/C128</f>
        <v>1</v>
      </c>
    </row>
    <row r="129" spans="1:5" ht="78.75" x14ac:dyDescent="0.25">
      <c r="A129" s="40">
        <v>720585150</v>
      </c>
      <c r="B129" s="10" t="s">
        <v>169</v>
      </c>
      <c r="C129" s="31">
        <v>116.5</v>
      </c>
      <c r="D129" s="31">
        <v>116.4</v>
      </c>
      <c r="E129" s="50">
        <f t="shared" si="5"/>
        <v>0.9991416309012876</v>
      </c>
    </row>
    <row r="130" spans="1:5" ht="31.5" x14ac:dyDescent="0.25">
      <c r="A130" s="43"/>
      <c r="B130" s="12" t="s">
        <v>77</v>
      </c>
      <c r="C130" s="20"/>
      <c r="D130" s="20"/>
      <c r="E130" s="50"/>
    </row>
    <row r="131" spans="1:5" ht="31.5" x14ac:dyDescent="0.25">
      <c r="A131" s="43"/>
      <c r="B131" s="11" t="s">
        <v>119</v>
      </c>
      <c r="C131" s="20"/>
      <c r="D131" s="20"/>
      <c r="E131" s="50"/>
    </row>
    <row r="132" spans="1:5" ht="47.25" x14ac:dyDescent="0.25">
      <c r="A132" s="43"/>
      <c r="B132" s="28" t="s">
        <v>138</v>
      </c>
      <c r="C132" s="20">
        <v>1866</v>
      </c>
      <c r="D132" s="20">
        <v>1866</v>
      </c>
      <c r="E132" s="50">
        <f t="shared" si="2"/>
        <v>1</v>
      </c>
    </row>
    <row r="133" spans="1:5" ht="15.75" x14ac:dyDescent="0.25">
      <c r="A133" s="43"/>
      <c r="B133" s="9" t="s">
        <v>45</v>
      </c>
      <c r="C133" s="20"/>
      <c r="D133" s="20"/>
      <c r="E133" s="50"/>
    </row>
    <row r="134" spans="1:5" ht="110.25" x14ac:dyDescent="0.25">
      <c r="A134" s="43"/>
      <c r="B134" s="28" t="s">
        <v>139</v>
      </c>
      <c r="C134" s="20">
        <v>10227</v>
      </c>
      <c r="D134" s="20">
        <v>10227</v>
      </c>
      <c r="E134" s="50">
        <f t="shared" si="2"/>
        <v>1</v>
      </c>
    </row>
    <row r="135" spans="1:5" ht="31.5" x14ac:dyDescent="0.25">
      <c r="A135" s="38"/>
      <c r="B135" s="12" t="s">
        <v>83</v>
      </c>
      <c r="C135" s="20"/>
      <c r="D135" s="20"/>
      <c r="E135" s="50"/>
    </row>
    <row r="136" spans="1:5" ht="47.25" x14ac:dyDescent="0.25">
      <c r="A136" s="42">
        <v>1300385150</v>
      </c>
      <c r="B136" s="10" t="s">
        <v>138</v>
      </c>
      <c r="C136" s="20">
        <v>6310</v>
      </c>
      <c r="D136" s="20">
        <v>4156.8</v>
      </c>
      <c r="E136" s="50">
        <f t="shared" si="2"/>
        <v>0.6587638668779715</v>
      </c>
    </row>
    <row r="137" spans="1:5" ht="15.75" x14ac:dyDescent="0.25">
      <c r="A137" s="38"/>
      <c r="B137" s="8" t="s">
        <v>140</v>
      </c>
      <c r="C137" s="20"/>
      <c r="D137" s="20"/>
      <c r="E137" s="50"/>
    </row>
    <row r="138" spans="1:5" ht="47.25" x14ac:dyDescent="0.25">
      <c r="A138" s="42">
        <v>1500285280</v>
      </c>
      <c r="B138" s="28" t="s">
        <v>141</v>
      </c>
      <c r="C138" s="20">
        <v>700</v>
      </c>
      <c r="D138" s="20">
        <v>700</v>
      </c>
      <c r="E138" s="50">
        <f t="shared" si="2"/>
        <v>1</v>
      </c>
    </row>
    <row r="139" spans="1:5" ht="31.5" x14ac:dyDescent="0.25">
      <c r="A139" s="38"/>
      <c r="B139" s="8" t="s">
        <v>95</v>
      </c>
      <c r="C139" s="30"/>
      <c r="D139" s="30"/>
      <c r="E139" s="36"/>
    </row>
    <row r="140" spans="1:5" ht="47.25" x14ac:dyDescent="0.25">
      <c r="A140" s="38"/>
      <c r="B140" s="9" t="s">
        <v>38</v>
      </c>
      <c r="C140" s="30"/>
      <c r="D140" s="30"/>
      <c r="E140" s="36"/>
    </row>
    <row r="141" spans="1:5" ht="47.25" x14ac:dyDescent="0.25">
      <c r="A141" s="39" t="s">
        <v>164</v>
      </c>
      <c r="B141" s="10" t="s">
        <v>137</v>
      </c>
      <c r="C141" s="31">
        <v>1171.5</v>
      </c>
      <c r="D141" s="31">
        <v>1126.0999999999999</v>
      </c>
      <c r="E141" s="50">
        <f t="shared" si="2"/>
        <v>0.96124626547161751</v>
      </c>
    </row>
    <row r="142" spans="1:5" ht="78.75" x14ac:dyDescent="0.25">
      <c r="A142" s="39"/>
      <c r="B142" s="10" t="s">
        <v>142</v>
      </c>
      <c r="C142" s="31">
        <f>17186.7-1311.5-14293.1-1582.1</f>
        <v>0</v>
      </c>
      <c r="D142" s="31">
        <v>0</v>
      </c>
      <c r="E142" s="50"/>
    </row>
    <row r="143" spans="1:5" ht="78.75" x14ac:dyDescent="0.25">
      <c r="A143" s="44">
        <v>2220199990</v>
      </c>
      <c r="B143" s="10" t="s">
        <v>142</v>
      </c>
      <c r="C143" s="31">
        <f>17186.7</f>
        <v>17186.7</v>
      </c>
      <c r="D143" s="31">
        <v>17186.7</v>
      </c>
      <c r="E143" s="50">
        <f t="shared" si="2"/>
        <v>1</v>
      </c>
    </row>
    <row r="144" spans="1:5" ht="110.25" x14ac:dyDescent="0.25">
      <c r="A144" s="44"/>
      <c r="B144" s="10" t="s">
        <v>143</v>
      </c>
      <c r="C144" s="31">
        <f>46118.5</f>
        <v>46118.5</v>
      </c>
      <c r="D144" s="31">
        <v>46118.5</v>
      </c>
      <c r="E144" s="50">
        <f t="shared" si="2"/>
        <v>1</v>
      </c>
    </row>
    <row r="145" spans="1:5" ht="141.75" x14ac:dyDescent="0.25">
      <c r="A145" s="44"/>
      <c r="B145" s="10" t="s">
        <v>166</v>
      </c>
      <c r="C145" s="31">
        <v>50440.5</v>
      </c>
      <c r="D145" s="31">
        <v>50440.5</v>
      </c>
      <c r="E145" s="50">
        <f t="shared" si="2"/>
        <v>1</v>
      </c>
    </row>
    <row r="146" spans="1:5" ht="110.25" x14ac:dyDescent="0.25">
      <c r="A146" s="44"/>
      <c r="B146" s="10" t="s">
        <v>144</v>
      </c>
      <c r="C146" s="31">
        <v>10514</v>
      </c>
      <c r="D146" s="31">
        <v>10514</v>
      </c>
      <c r="E146" s="50">
        <f t="shared" si="2"/>
        <v>1</v>
      </c>
    </row>
    <row r="147" spans="1:5" ht="110.25" x14ac:dyDescent="0.25">
      <c r="A147" s="44"/>
      <c r="B147" s="10" t="s">
        <v>145</v>
      </c>
      <c r="C147" s="31">
        <v>1782.2</v>
      </c>
      <c r="D147" s="31">
        <v>1782.2</v>
      </c>
      <c r="E147" s="50">
        <f t="shared" si="2"/>
        <v>1</v>
      </c>
    </row>
    <row r="148" spans="1:5" ht="78.75" x14ac:dyDescent="0.25">
      <c r="A148" s="44">
        <v>2010155500</v>
      </c>
      <c r="B148" s="10" t="s">
        <v>167</v>
      </c>
      <c r="C148" s="31">
        <v>3592.2</v>
      </c>
      <c r="D148" s="31">
        <v>3592.2</v>
      </c>
      <c r="E148" s="50">
        <f t="shared" si="2"/>
        <v>1</v>
      </c>
    </row>
    <row r="149" spans="1:5" ht="15.75" x14ac:dyDescent="0.25">
      <c r="A149" s="40"/>
      <c r="B149" s="27" t="s">
        <v>44</v>
      </c>
      <c r="C149" s="34">
        <f>SUM(C115:C148)</f>
        <v>153305.80000000002</v>
      </c>
      <c r="D149" s="34">
        <f>SUM(D115:D148)</f>
        <v>151107.10000000003</v>
      </c>
      <c r="E149" s="51">
        <f t="shared" si="2"/>
        <v>0.98565807686336737</v>
      </c>
    </row>
    <row r="150" spans="1:5" ht="18.75" x14ac:dyDescent="0.3">
      <c r="A150" s="45"/>
      <c r="B150" s="29" t="s">
        <v>146</v>
      </c>
      <c r="C150" s="35">
        <f>C65+C113+C149</f>
        <v>2322257.5999999996</v>
      </c>
      <c r="D150" s="35">
        <f>D65+D113+D149</f>
        <v>2280641.8000000003</v>
      </c>
      <c r="E150" s="57">
        <f t="shared" si="2"/>
        <v>0.98207959358169428</v>
      </c>
    </row>
  </sheetData>
  <mergeCells count="3">
    <mergeCell ref="D1:E1"/>
    <mergeCell ref="D2:E2"/>
    <mergeCell ref="A4:E4"/>
  </mergeCells>
  <pageMargins left="0.21" right="0.19" top="0.59055118110236227" bottom="0.39370078740157483" header="0.39370078740157483" footer="0.39370078740157483"/>
  <pageSetup paperSize="9" scale="65" fitToHeight="8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2020-03-16T15:44:35Z</cp:lastPrinted>
  <dcterms:created xsi:type="dcterms:W3CDTF">2017-10-10T12:06:27Z</dcterms:created>
  <dcterms:modified xsi:type="dcterms:W3CDTF">2020-03-17T07:36:45Z</dcterms:modified>
</cp:coreProperties>
</file>